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化肥补贴销售价格表" sheetId="1" r:id="rId1"/>
  </sheets>
  <calcPr calcId="144525"/>
</workbook>
</file>

<file path=xl/sharedStrings.xml><?xml version="1.0" encoding="utf-8"?>
<sst xmlns="http://schemas.openxmlformats.org/spreadsheetml/2006/main" count="174" uniqueCount="64">
  <si>
    <t>榆林市神木市两级政府化肥补贴销售价格表</t>
  </si>
  <si>
    <t xml:space="preserve">   单位：元/吨</t>
  </si>
  <si>
    <t>序号</t>
  </si>
  <si>
    <t>价格   类别
种类</t>
  </si>
  <si>
    <t>厂家</t>
  </si>
  <si>
    <t>含量（%）</t>
  </si>
  <si>
    <t>出厂价</t>
  </si>
  <si>
    <t>补贴价</t>
  </si>
  <si>
    <t>补贴后价</t>
  </si>
  <si>
    <t>加7%</t>
  </si>
  <si>
    <t>运费</t>
  </si>
  <si>
    <t>卸货费</t>
  </si>
  <si>
    <t>零售价</t>
  </si>
  <si>
    <t>每袋净重
（公斤）</t>
  </si>
  <si>
    <t>每袋零售价
（元）</t>
  </si>
  <si>
    <t>颗粒磷肥</t>
  </si>
  <si>
    <t>汉中略阳
菱   花</t>
  </si>
  <si>
    <t>宝鸡岐山
岐   丰</t>
  </si>
  <si>
    <t>碳酸氢铵</t>
  </si>
  <si>
    <t>神   木
银   泉</t>
  </si>
  <si>
    <t>河    北
九元、九利</t>
  </si>
  <si>
    <t>尿素</t>
  </si>
  <si>
    <t>陕西府谷
奥维乾元</t>
  </si>
  <si>
    <t>内蒙古博大</t>
  </si>
  <si>
    <t>磷酸二铵</t>
  </si>
  <si>
    <t>云南云天化
大三环</t>
  </si>
  <si>
    <t>陕    西
陕    复</t>
  </si>
  <si>
    <t>湖    北
宜    化</t>
  </si>
  <si>
    <t>螳丰二铵</t>
  </si>
  <si>
    <t>陕西庄稼汉</t>
  </si>
  <si>
    <t>颗粒氮肥</t>
  </si>
  <si>
    <t>榆    林
兴农利丹</t>
  </si>
  <si>
    <t>测土配方肥</t>
  </si>
  <si>
    <t>硫酸铵+锌
氮≥20.5%</t>
  </si>
  <si>
    <t>45%玉米
专用肥</t>
  </si>
  <si>
    <t>36%掺混肥
（21:8:7）</t>
  </si>
  <si>
    <t>有机-无机肥
OPS技术</t>
  </si>
  <si>
    <t>高浓度硫酸钾
复合肥</t>
  </si>
  <si>
    <t>控释型BB肥</t>
  </si>
  <si>
    <t>锌动力硫铵</t>
  </si>
  <si>
    <t>银灰色
特种地膜</t>
  </si>
  <si>
    <t>0.01厚
2000宽</t>
  </si>
  <si>
    <t>送货</t>
  </si>
  <si>
    <t>微生物菌剂</t>
  </si>
  <si>
    <t>陕西天仁娇</t>
  </si>
  <si>
    <t>活菌数
10亿/ml</t>
  </si>
  <si>
    <t>神    木
达沃特公司</t>
  </si>
  <si>
    <t>活菌数≥
2亿/ml</t>
  </si>
  <si>
    <t>龙蟒复合肥</t>
  </si>
  <si>
    <t>神木科润</t>
  </si>
  <si>
    <t>金正大慢
复合肥</t>
  </si>
  <si>
    <t>水溶肥</t>
  </si>
  <si>
    <t>陕西新巨</t>
  </si>
  <si>
    <t>氨基酸
水溶肥</t>
  </si>
  <si>
    <t>氨基酸
≥100g/L</t>
  </si>
  <si>
    <t>生物有机肥</t>
  </si>
  <si>
    <t>神  木
供销社</t>
  </si>
  <si>
    <t>陕西均良</t>
  </si>
  <si>
    <t>榆林丙辰</t>
  </si>
  <si>
    <t>陕西洲誉</t>
  </si>
  <si>
    <t>绥德康远</t>
  </si>
  <si>
    <t>神木惠麟</t>
  </si>
  <si>
    <t>山西鑫土</t>
  </si>
  <si>
    <t>神木锦农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</si>
</sst>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228600</xdr:colOff>
      <xdr:row>3</xdr:row>
      <xdr:rowOff>0</xdr:rowOff>
    </xdr:from>
    <xdr:to>
      <xdr:col>1</xdr:col>
      <xdr:colOff>1038225</xdr:colOff>
      <xdr:row>3</xdr:row>
      <xdr:rowOff>542925</xdr:rowOff>
    </xdr:to>
    <xdr:cxnSp>
      <xdr:nvCxnSpPr>
        <xdr:cNvPr id="2" name="直接连接符 1"/>
        <xdr:cNvCxnSpPr/>
      </xdr:nvCxnSpPr>
      <xdr:spPr>
        <a:xfrm>
          <a:off x="732790" y="812800"/>
          <a:ext cx="8096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323850</xdr:rowOff>
    </xdr:from>
    <xdr:to>
      <xdr:col>2</xdr:col>
      <xdr:colOff>19050</xdr:colOff>
      <xdr:row>3</xdr:row>
      <xdr:rowOff>552450</xdr:rowOff>
    </xdr:to>
    <xdr:cxnSp>
      <xdr:nvCxnSpPr>
        <xdr:cNvPr id="3" name="直接连接符 2"/>
        <xdr:cNvCxnSpPr/>
      </xdr:nvCxnSpPr>
      <xdr:spPr>
        <a:xfrm>
          <a:off x="504190" y="1136650"/>
          <a:ext cx="106680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20</xdr:row>
      <xdr:rowOff>0</xdr:rowOff>
    </xdr:from>
    <xdr:to>
      <xdr:col>1</xdr:col>
      <xdr:colOff>1009650</xdr:colOff>
      <xdr:row>20</xdr:row>
      <xdr:rowOff>523875</xdr:rowOff>
    </xdr:to>
    <xdr:cxnSp>
      <xdr:nvCxnSpPr>
        <xdr:cNvPr id="4" name="直接连接符 3"/>
        <xdr:cNvCxnSpPr/>
      </xdr:nvCxnSpPr>
      <xdr:spPr>
        <a:xfrm>
          <a:off x="732790" y="7485380"/>
          <a:ext cx="781050" cy="52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323850</xdr:rowOff>
    </xdr:from>
    <xdr:to>
      <xdr:col>2</xdr:col>
      <xdr:colOff>19050</xdr:colOff>
      <xdr:row>20</xdr:row>
      <xdr:rowOff>552450</xdr:rowOff>
    </xdr:to>
    <xdr:cxnSp>
      <xdr:nvCxnSpPr>
        <xdr:cNvPr id="5" name="直接连接符 4"/>
        <xdr:cNvCxnSpPr/>
      </xdr:nvCxnSpPr>
      <xdr:spPr>
        <a:xfrm>
          <a:off x="504190" y="7809230"/>
          <a:ext cx="106680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37</xdr:row>
      <xdr:rowOff>0</xdr:rowOff>
    </xdr:from>
    <xdr:to>
      <xdr:col>1</xdr:col>
      <xdr:colOff>1028700</xdr:colOff>
      <xdr:row>37</xdr:row>
      <xdr:rowOff>552450</xdr:rowOff>
    </xdr:to>
    <xdr:cxnSp>
      <xdr:nvCxnSpPr>
        <xdr:cNvPr id="10" name="直接连接符 9"/>
        <xdr:cNvCxnSpPr/>
      </xdr:nvCxnSpPr>
      <xdr:spPr>
        <a:xfrm>
          <a:off x="732790" y="14145260"/>
          <a:ext cx="800100" cy="552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37</xdr:row>
      <xdr:rowOff>323850</xdr:rowOff>
    </xdr:from>
    <xdr:to>
      <xdr:col>2</xdr:col>
      <xdr:colOff>19050</xdr:colOff>
      <xdr:row>37</xdr:row>
      <xdr:rowOff>552450</xdr:rowOff>
    </xdr:to>
    <xdr:cxnSp>
      <xdr:nvCxnSpPr>
        <xdr:cNvPr id="11" name="直接连接符 10"/>
        <xdr:cNvCxnSpPr/>
      </xdr:nvCxnSpPr>
      <xdr:spPr>
        <a:xfrm>
          <a:off x="504190" y="14469110"/>
          <a:ext cx="106680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53</xdr:row>
      <xdr:rowOff>0</xdr:rowOff>
    </xdr:from>
    <xdr:to>
      <xdr:col>2</xdr:col>
      <xdr:colOff>0</xdr:colOff>
      <xdr:row>53</xdr:row>
      <xdr:rowOff>552450</xdr:rowOff>
    </xdr:to>
    <xdr:cxnSp>
      <xdr:nvCxnSpPr>
        <xdr:cNvPr id="12" name="直接连接符 11"/>
        <xdr:cNvCxnSpPr/>
      </xdr:nvCxnSpPr>
      <xdr:spPr>
        <a:xfrm>
          <a:off x="732790" y="20924520"/>
          <a:ext cx="819150" cy="552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53</xdr:row>
      <xdr:rowOff>323850</xdr:rowOff>
    </xdr:from>
    <xdr:to>
      <xdr:col>2</xdr:col>
      <xdr:colOff>19050</xdr:colOff>
      <xdr:row>53</xdr:row>
      <xdr:rowOff>552450</xdr:rowOff>
    </xdr:to>
    <xdr:cxnSp>
      <xdr:nvCxnSpPr>
        <xdr:cNvPr id="13" name="直接连接符 12"/>
        <xdr:cNvCxnSpPr/>
      </xdr:nvCxnSpPr>
      <xdr:spPr>
        <a:xfrm>
          <a:off x="504190" y="21248370"/>
          <a:ext cx="106680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70</xdr:row>
      <xdr:rowOff>0</xdr:rowOff>
    </xdr:from>
    <xdr:to>
      <xdr:col>1</xdr:col>
      <xdr:colOff>1028700</xdr:colOff>
      <xdr:row>70</xdr:row>
      <xdr:rowOff>533400</xdr:rowOff>
    </xdr:to>
    <xdr:cxnSp>
      <xdr:nvCxnSpPr>
        <xdr:cNvPr id="14" name="直接连接符 13"/>
        <xdr:cNvCxnSpPr/>
      </xdr:nvCxnSpPr>
      <xdr:spPr>
        <a:xfrm>
          <a:off x="732790" y="27936825"/>
          <a:ext cx="800100" cy="533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70</xdr:row>
      <xdr:rowOff>323850</xdr:rowOff>
    </xdr:from>
    <xdr:to>
      <xdr:col>2</xdr:col>
      <xdr:colOff>19050</xdr:colOff>
      <xdr:row>70</xdr:row>
      <xdr:rowOff>552450</xdr:rowOff>
    </xdr:to>
    <xdr:cxnSp>
      <xdr:nvCxnSpPr>
        <xdr:cNvPr id="15" name="直接连接符 14"/>
        <xdr:cNvCxnSpPr/>
      </xdr:nvCxnSpPr>
      <xdr:spPr>
        <a:xfrm>
          <a:off x="504190" y="28260675"/>
          <a:ext cx="106680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"/>
  <sheetViews>
    <sheetView tabSelected="1" topLeftCell="A4" workbookViewId="0">
      <selection activeCell="N39" sqref="N39"/>
    </sheetView>
  </sheetViews>
  <sheetFormatPr defaultColWidth="9" defaultRowHeight="13.5"/>
  <cols>
    <col min="1" max="1" width="6.61666666666667" customWidth="1"/>
    <col min="2" max="2" width="13.75" customWidth="1"/>
    <col min="3" max="3" width="12.375" customWidth="1"/>
    <col min="4" max="4" width="12.125" customWidth="1"/>
    <col min="5" max="5" width="10.8666666666667" customWidth="1"/>
    <col min="6" max="6" width="8.5" customWidth="1"/>
    <col min="7" max="7" width="9.925" customWidth="1"/>
    <col min="8" max="8" width="8.26666666666667" customWidth="1"/>
    <col min="9" max="9" width="6.85" customWidth="1"/>
    <col min="10" max="10" width="7.55833333333333" customWidth="1"/>
    <col min="11" max="11" width="11.1" customWidth="1"/>
    <col min="12" max="12" width="10" customWidth="1"/>
    <col min="13" max="13" width="11.8083333333333" customWidth="1"/>
  </cols>
  <sheetData>
    <row r="1" ht="4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" customHeight="1"/>
    <row r="3" ht="21" customHeight="1" spans="12:13">
      <c r="L3" s="17" t="s">
        <v>1</v>
      </c>
      <c r="M3" s="17"/>
    </row>
    <row r="4" ht="45" customHeight="1" spans="1:13">
      <c r="A4" s="3" t="s">
        <v>2</v>
      </c>
      <c r="B4" s="4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5" t="s">
        <v>13</v>
      </c>
      <c r="M4" s="5" t="s">
        <v>14</v>
      </c>
    </row>
    <row r="5" ht="35.4" customHeight="1" spans="1:13">
      <c r="A5" s="3">
        <v>1</v>
      </c>
      <c r="B5" s="3" t="s">
        <v>15</v>
      </c>
      <c r="C5" s="5" t="s">
        <v>16</v>
      </c>
      <c r="D5" s="3">
        <v>12</v>
      </c>
      <c r="E5" s="3">
        <v>710</v>
      </c>
      <c r="F5" s="3">
        <v>250</v>
      </c>
      <c r="G5" s="3">
        <f>E5-F5</f>
        <v>460</v>
      </c>
      <c r="H5" s="3">
        <v>32</v>
      </c>
      <c r="I5" s="3">
        <v>130</v>
      </c>
      <c r="J5" s="3">
        <v>20</v>
      </c>
      <c r="K5" s="3">
        <f>SUM(G5:J5)</f>
        <v>642</v>
      </c>
      <c r="L5" s="3">
        <v>40</v>
      </c>
      <c r="M5" s="18">
        <f>K5/25</f>
        <v>25.68</v>
      </c>
    </row>
    <row r="6" ht="35.4" customHeight="1" spans="1:13">
      <c r="A6" s="3">
        <v>2</v>
      </c>
      <c r="B6" s="3" t="s">
        <v>15</v>
      </c>
      <c r="C6" s="5" t="s">
        <v>17</v>
      </c>
      <c r="D6" s="3">
        <v>12</v>
      </c>
      <c r="E6" s="3">
        <v>710</v>
      </c>
      <c r="F6" s="3">
        <v>250</v>
      </c>
      <c r="G6" s="3">
        <f t="shared" ref="G6:G15" si="0">E6-F6</f>
        <v>460</v>
      </c>
      <c r="H6" s="3">
        <v>32</v>
      </c>
      <c r="I6" s="3">
        <v>130</v>
      </c>
      <c r="J6" s="3">
        <v>20</v>
      </c>
      <c r="K6" s="3">
        <f>SUM(G6:J6)</f>
        <v>642</v>
      </c>
      <c r="L6" s="3">
        <v>40</v>
      </c>
      <c r="M6" s="18">
        <f>K6/25</f>
        <v>25.68</v>
      </c>
    </row>
    <row r="7" ht="35.4" customHeight="1" spans="1:13">
      <c r="A7" s="3">
        <v>3</v>
      </c>
      <c r="B7" s="3" t="s">
        <v>18</v>
      </c>
      <c r="C7" s="5" t="s">
        <v>19</v>
      </c>
      <c r="D7" s="3">
        <v>17.1</v>
      </c>
      <c r="E7" s="3">
        <v>1050</v>
      </c>
      <c r="F7" s="3">
        <v>250</v>
      </c>
      <c r="G7" s="3">
        <f t="shared" si="0"/>
        <v>800</v>
      </c>
      <c r="H7" s="3">
        <f>K7-J7-I7-G7</f>
        <v>50</v>
      </c>
      <c r="I7" s="3">
        <v>90</v>
      </c>
      <c r="J7" s="3">
        <v>20</v>
      </c>
      <c r="K7" s="3">
        <f>M7*20</f>
        <v>960</v>
      </c>
      <c r="L7" s="3">
        <v>50</v>
      </c>
      <c r="M7" s="18">
        <v>48</v>
      </c>
    </row>
    <row r="8" ht="35.4" customHeight="1" spans="1:13">
      <c r="A8" s="3">
        <v>4</v>
      </c>
      <c r="B8" s="3" t="s">
        <v>18</v>
      </c>
      <c r="C8" s="5" t="s">
        <v>20</v>
      </c>
      <c r="D8" s="3">
        <v>17.1</v>
      </c>
      <c r="E8" s="3">
        <v>1080</v>
      </c>
      <c r="F8" s="3">
        <v>250</v>
      </c>
      <c r="G8" s="3">
        <f t="shared" si="0"/>
        <v>830</v>
      </c>
      <c r="H8" s="3">
        <f>K8-J8-I8-G8</f>
        <v>50</v>
      </c>
      <c r="I8" s="3">
        <v>100</v>
      </c>
      <c r="J8" s="3">
        <v>20</v>
      </c>
      <c r="K8" s="3">
        <f>M8*20</f>
        <v>1000</v>
      </c>
      <c r="L8" s="3">
        <v>50</v>
      </c>
      <c r="M8" s="18">
        <v>50</v>
      </c>
    </row>
    <row r="9" s="1" customFormat="1" ht="35.4" customHeight="1" spans="1:13">
      <c r="A9" s="6">
        <v>5</v>
      </c>
      <c r="B9" s="6" t="s">
        <v>21</v>
      </c>
      <c r="C9" s="7" t="s">
        <v>22</v>
      </c>
      <c r="D9" s="6">
        <v>46.4</v>
      </c>
      <c r="E9" s="6">
        <v>2540</v>
      </c>
      <c r="F9" s="6">
        <v>300</v>
      </c>
      <c r="G9" s="6">
        <f t="shared" si="0"/>
        <v>2240</v>
      </c>
      <c r="H9" s="6">
        <f>K9-J9-I9-G9</f>
        <v>150</v>
      </c>
      <c r="I9" s="6">
        <v>90</v>
      </c>
      <c r="J9" s="6">
        <v>20</v>
      </c>
      <c r="K9" s="6">
        <f>M9*20</f>
        <v>2500</v>
      </c>
      <c r="L9" s="6">
        <v>50</v>
      </c>
      <c r="M9" s="19">
        <v>125</v>
      </c>
    </row>
    <row r="10" s="1" customFormat="1" ht="35.4" customHeight="1" spans="1:13">
      <c r="A10" s="6">
        <v>6</v>
      </c>
      <c r="B10" s="6" t="s">
        <v>21</v>
      </c>
      <c r="C10" s="6" t="s">
        <v>23</v>
      </c>
      <c r="D10" s="6">
        <v>46.4</v>
      </c>
      <c r="E10" s="6">
        <v>2530</v>
      </c>
      <c r="F10" s="6">
        <v>300</v>
      </c>
      <c r="G10" s="6">
        <f t="shared" si="0"/>
        <v>2230</v>
      </c>
      <c r="H10" s="6">
        <v>156</v>
      </c>
      <c r="I10" s="6">
        <v>90</v>
      </c>
      <c r="J10" s="6">
        <v>20</v>
      </c>
      <c r="K10" s="6">
        <f>SUM(G10:J10)</f>
        <v>2496</v>
      </c>
      <c r="L10" s="6">
        <v>50</v>
      </c>
      <c r="M10" s="19">
        <f t="shared" ref="M10:M15" si="1">K10/20</f>
        <v>124.8</v>
      </c>
    </row>
    <row r="11" ht="35.4" customHeight="1" spans="1:13">
      <c r="A11" s="3">
        <v>7</v>
      </c>
      <c r="B11" s="3" t="s">
        <v>24</v>
      </c>
      <c r="C11" s="5" t="s">
        <v>25</v>
      </c>
      <c r="D11" s="3">
        <v>64</v>
      </c>
      <c r="E11" s="3">
        <v>4130</v>
      </c>
      <c r="F11" s="3">
        <v>400</v>
      </c>
      <c r="G11" s="3">
        <f t="shared" si="0"/>
        <v>3730</v>
      </c>
      <c r="H11" s="3">
        <v>200</v>
      </c>
      <c r="I11" s="3">
        <v>110</v>
      </c>
      <c r="J11" s="3">
        <v>20</v>
      </c>
      <c r="K11" s="3">
        <f>SUM(G11:J11)</f>
        <v>4060</v>
      </c>
      <c r="L11" s="3">
        <v>50</v>
      </c>
      <c r="M11" s="18">
        <f t="shared" si="1"/>
        <v>203</v>
      </c>
    </row>
    <row r="12" s="1" customFormat="1" ht="35.4" customHeight="1" spans="1:13">
      <c r="A12" s="6">
        <v>8</v>
      </c>
      <c r="B12" s="6" t="s">
        <v>24</v>
      </c>
      <c r="C12" s="7" t="s">
        <v>25</v>
      </c>
      <c r="D12" s="6">
        <v>57</v>
      </c>
      <c r="E12" s="6">
        <v>3800</v>
      </c>
      <c r="F12" s="6">
        <v>400</v>
      </c>
      <c r="G12" s="6">
        <f t="shared" si="0"/>
        <v>3400</v>
      </c>
      <c r="H12" s="6">
        <f>G12*0.055</f>
        <v>187</v>
      </c>
      <c r="I12" s="6">
        <v>110</v>
      </c>
      <c r="J12" s="6">
        <v>20</v>
      </c>
      <c r="K12" s="6">
        <f>SUM(G12:J12)</f>
        <v>3717</v>
      </c>
      <c r="L12" s="6">
        <v>50</v>
      </c>
      <c r="M12" s="19">
        <v>186</v>
      </c>
    </row>
    <row r="13" s="1" customFormat="1" ht="35.4" customHeight="1" spans="1:13">
      <c r="A13" s="6">
        <v>9</v>
      </c>
      <c r="B13" s="6" t="s">
        <v>24</v>
      </c>
      <c r="C13" s="7" t="s">
        <v>25</v>
      </c>
      <c r="D13" s="6">
        <v>55</v>
      </c>
      <c r="E13" s="6">
        <v>3860</v>
      </c>
      <c r="F13" s="6">
        <v>400</v>
      </c>
      <c r="G13" s="6">
        <f t="shared" si="0"/>
        <v>3460</v>
      </c>
      <c r="H13" s="6">
        <f>K13-J13-I13-G13</f>
        <v>190</v>
      </c>
      <c r="I13" s="6">
        <v>110</v>
      </c>
      <c r="J13" s="6">
        <v>20</v>
      </c>
      <c r="K13" s="6">
        <v>3780</v>
      </c>
      <c r="L13" s="6">
        <v>50</v>
      </c>
      <c r="M13" s="19">
        <f t="shared" si="1"/>
        <v>189</v>
      </c>
    </row>
    <row r="14" ht="35.4" customHeight="1" spans="1:13">
      <c r="A14" s="3">
        <v>10</v>
      </c>
      <c r="B14" s="3" t="s">
        <v>24</v>
      </c>
      <c r="C14" s="5" t="s">
        <v>26</v>
      </c>
      <c r="D14" s="3">
        <v>60</v>
      </c>
      <c r="E14" s="3">
        <v>3410</v>
      </c>
      <c r="F14" s="3">
        <v>400</v>
      </c>
      <c r="G14" s="3">
        <f t="shared" si="0"/>
        <v>3010</v>
      </c>
      <c r="H14" s="3">
        <v>160</v>
      </c>
      <c r="I14" s="3">
        <v>110</v>
      </c>
      <c r="J14" s="3">
        <v>20</v>
      </c>
      <c r="K14" s="3">
        <f>SUM(G14:J14)</f>
        <v>3300</v>
      </c>
      <c r="L14" s="3">
        <v>50</v>
      </c>
      <c r="M14" s="18">
        <f t="shared" si="1"/>
        <v>165</v>
      </c>
    </row>
    <row r="15" ht="35.4" customHeight="1" spans="1:13">
      <c r="A15" s="3">
        <v>11</v>
      </c>
      <c r="B15" s="3" t="s">
        <v>24</v>
      </c>
      <c r="C15" s="5" t="s">
        <v>26</v>
      </c>
      <c r="D15" s="3">
        <v>57</v>
      </c>
      <c r="E15" s="3">
        <v>3210</v>
      </c>
      <c r="F15" s="3">
        <v>400</v>
      </c>
      <c r="G15" s="3">
        <f t="shared" si="0"/>
        <v>2810</v>
      </c>
      <c r="H15" s="3">
        <v>154</v>
      </c>
      <c r="I15" s="3">
        <v>110</v>
      </c>
      <c r="J15" s="3">
        <v>20</v>
      </c>
      <c r="K15" s="3">
        <f>SUM(G15:J15)</f>
        <v>3094</v>
      </c>
      <c r="L15" s="3">
        <v>50</v>
      </c>
      <c r="M15" s="18">
        <v>155</v>
      </c>
    </row>
    <row r="18" ht="40" customHeight="1" spans="1:13">
      <c r="A18" s="2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ht="3" customHeight="1"/>
    <row r="20" ht="21" customHeight="1" spans="12:13">
      <c r="L20" s="17" t="s">
        <v>1</v>
      </c>
      <c r="M20" s="17"/>
    </row>
    <row r="21" ht="45" customHeight="1" spans="1:13">
      <c r="A21" s="3" t="s">
        <v>2</v>
      </c>
      <c r="B21" s="4" t="s">
        <v>3</v>
      </c>
      <c r="C21" s="3" t="s">
        <v>4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9</v>
      </c>
      <c r="I21" s="3" t="s">
        <v>10</v>
      </c>
      <c r="J21" s="3" t="s">
        <v>11</v>
      </c>
      <c r="K21" s="3" t="s">
        <v>12</v>
      </c>
      <c r="L21" s="5" t="s">
        <v>13</v>
      </c>
      <c r="M21" s="5" t="s">
        <v>14</v>
      </c>
    </row>
    <row r="22" ht="35.4" customHeight="1" spans="1:13">
      <c r="A22" s="3">
        <v>12</v>
      </c>
      <c r="B22" s="3" t="s">
        <v>24</v>
      </c>
      <c r="C22" s="5" t="s">
        <v>27</v>
      </c>
      <c r="D22" s="3">
        <v>64</v>
      </c>
      <c r="E22" s="3">
        <v>3814</v>
      </c>
      <c r="F22" s="3">
        <v>400</v>
      </c>
      <c r="G22" s="3">
        <f>E22-F22</f>
        <v>3414</v>
      </c>
      <c r="H22" s="3">
        <v>186</v>
      </c>
      <c r="I22" s="3">
        <v>170</v>
      </c>
      <c r="J22" s="3">
        <v>20</v>
      </c>
      <c r="K22" s="3">
        <v>3790</v>
      </c>
      <c r="L22" s="3">
        <v>50</v>
      </c>
      <c r="M22" s="18">
        <f>K22/20</f>
        <v>189.5</v>
      </c>
    </row>
    <row r="23" s="1" customFormat="1" ht="35.4" customHeight="1" spans="1:13">
      <c r="A23" s="6">
        <v>13</v>
      </c>
      <c r="B23" s="6" t="s">
        <v>28</v>
      </c>
      <c r="C23" s="8" t="s">
        <v>29</v>
      </c>
      <c r="D23" s="6">
        <v>64</v>
      </c>
      <c r="E23" s="6">
        <v>4130</v>
      </c>
      <c r="F23" s="6">
        <v>400</v>
      </c>
      <c r="G23" s="6">
        <f>E23-F23</f>
        <v>3730</v>
      </c>
      <c r="H23" s="6">
        <v>200</v>
      </c>
      <c r="I23" s="6">
        <v>110</v>
      </c>
      <c r="J23" s="6">
        <v>20</v>
      </c>
      <c r="K23" s="6">
        <f>SUM(G23:J23)</f>
        <v>4060</v>
      </c>
      <c r="L23" s="6">
        <v>50</v>
      </c>
      <c r="M23" s="19">
        <f>K23/20</f>
        <v>203</v>
      </c>
    </row>
    <row r="24" s="1" customFormat="1" ht="35.4" customHeight="1" spans="1:13">
      <c r="A24" s="6">
        <v>14</v>
      </c>
      <c r="B24" s="6" t="s">
        <v>28</v>
      </c>
      <c r="C24" s="8"/>
      <c r="D24" s="6">
        <v>57</v>
      </c>
      <c r="E24" s="6">
        <v>3800</v>
      </c>
      <c r="F24" s="6">
        <v>400</v>
      </c>
      <c r="G24" s="6">
        <f>E24-F24</f>
        <v>3400</v>
      </c>
      <c r="H24" s="6">
        <v>187</v>
      </c>
      <c r="I24" s="6">
        <v>110</v>
      </c>
      <c r="J24" s="6">
        <v>20</v>
      </c>
      <c r="K24" s="6">
        <f>SUM(G24:J24)</f>
        <v>3717</v>
      </c>
      <c r="L24" s="6">
        <v>50</v>
      </c>
      <c r="M24" s="19">
        <f>K24/20</f>
        <v>185.85</v>
      </c>
    </row>
    <row r="25" s="1" customFormat="1" ht="35.4" customHeight="1" spans="1:13">
      <c r="A25" s="6">
        <v>15</v>
      </c>
      <c r="B25" s="6" t="s">
        <v>28</v>
      </c>
      <c r="C25" s="9"/>
      <c r="D25" s="6">
        <v>53</v>
      </c>
      <c r="E25" s="6">
        <v>3700</v>
      </c>
      <c r="F25" s="6">
        <v>400</v>
      </c>
      <c r="G25" s="6">
        <f>E25-F25</f>
        <v>3300</v>
      </c>
      <c r="H25" s="6">
        <v>170</v>
      </c>
      <c r="I25" s="6">
        <v>110</v>
      </c>
      <c r="J25" s="6">
        <v>20</v>
      </c>
      <c r="K25" s="6">
        <f>M25*20</f>
        <v>3600</v>
      </c>
      <c r="L25" s="6">
        <v>50</v>
      </c>
      <c r="M25" s="19">
        <v>180</v>
      </c>
    </row>
    <row r="26" ht="35.4" customHeight="1" spans="1:13">
      <c r="A26" s="3">
        <v>16</v>
      </c>
      <c r="B26" s="3" t="s">
        <v>30</v>
      </c>
      <c r="C26" s="10" t="s">
        <v>31</v>
      </c>
      <c r="D26" s="3">
        <v>17.1</v>
      </c>
      <c r="E26" s="3">
        <v>1250</v>
      </c>
      <c r="F26" s="3">
        <v>300</v>
      </c>
      <c r="G26" s="3">
        <f t="shared" ref="G26:G35" si="2">E26-F26</f>
        <v>950</v>
      </c>
      <c r="H26" s="3">
        <v>65</v>
      </c>
      <c r="I26" s="3">
        <v>65</v>
      </c>
      <c r="J26" s="3">
        <v>20</v>
      </c>
      <c r="K26" s="3">
        <v>1100</v>
      </c>
      <c r="L26" s="3">
        <v>40</v>
      </c>
      <c r="M26" s="18">
        <v>44</v>
      </c>
    </row>
    <row r="27" ht="35.4" customHeight="1" spans="1:13">
      <c r="A27" s="3">
        <v>17</v>
      </c>
      <c r="B27" s="11" t="s">
        <v>32</v>
      </c>
      <c r="C27" s="10"/>
      <c r="D27" s="5" t="s">
        <v>33</v>
      </c>
      <c r="E27" s="3">
        <v>1250</v>
      </c>
      <c r="F27" s="3">
        <v>300</v>
      </c>
      <c r="G27" s="3">
        <f t="shared" si="2"/>
        <v>950</v>
      </c>
      <c r="H27" s="3">
        <v>65</v>
      </c>
      <c r="I27" s="3">
        <v>65</v>
      </c>
      <c r="J27" s="3">
        <v>20</v>
      </c>
      <c r="K27" s="3">
        <v>1100</v>
      </c>
      <c r="L27" s="3">
        <v>40</v>
      </c>
      <c r="M27" s="18">
        <f>K27/25</f>
        <v>44</v>
      </c>
    </row>
    <row r="28" ht="35.4" customHeight="1" spans="1:13">
      <c r="A28" s="3">
        <v>18</v>
      </c>
      <c r="B28" s="12"/>
      <c r="C28" s="10"/>
      <c r="D28" s="5" t="s">
        <v>34</v>
      </c>
      <c r="E28" s="3">
        <v>3200</v>
      </c>
      <c r="F28" s="3">
        <v>300</v>
      </c>
      <c r="G28" s="3">
        <f t="shared" si="2"/>
        <v>2900</v>
      </c>
      <c r="H28" s="3">
        <f>G28*0.07</f>
        <v>203</v>
      </c>
      <c r="I28" s="3">
        <v>65</v>
      </c>
      <c r="J28" s="3">
        <v>20</v>
      </c>
      <c r="K28" s="3">
        <f>SUM(G28:J28)</f>
        <v>3188</v>
      </c>
      <c r="L28" s="3">
        <v>40</v>
      </c>
      <c r="M28" s="18">
        <f>K28/25</f>
        <v>127.52</v>
      </c>
    </row>
    <row r="29" ht="35.4" customHeight="1" spans="1:13">
      <c r="A29" s="3">
        <v>19</v>
      </c>
      <c r="B29" s="13"/>
      <c r="C29" s="10"/>
      <c r="D29" s="5" t="s">
        <v>35</v>
      </c>
      <c r="E29" s="3">
        <v>2700</v>
      </c>
      <c r="F29" s="3">
        <v>300</v>
      </c>
      <c r="G29" s="3">
        <f t="shared" si="2"/>
        <v>2400</v>
      </c>
      <c r="H29" s="3">
        <v>165</v>
      </c>
      <c r="I29" s="3">
        <v>65</v>
      </c>
      <c r="J29" s="3">
        <v>20</v>
      </c>
      <c r="K29" s="3">
        <v>2650</v>
      </c>
      <c r="L29" s="3">
        <v>40</v>
      </c>
      <c r="M29" s="18">
        <v>106</v>
      </c>
    </row>
    <row r="30" s="1" customFormat="1" ht="35.4" customHeight="1" spans="1:13">
      <c r="A30" s="6">
        <v>20</v>
      </c>
      <c r="B30" s="14" t="s">
        <v>36</v>
      </c>
      <c r="C30" s="8"/>
      <c r="D30" s="6">
        <v>15</v>
      </c>
      <c r="E30" s="6">
        <v>1850</v>
      </c>
      <c r="F30" s="6">
        <v>800</v>
      </c>
      <c r="G30" s="6">
        <f t="shared" si="2"/>
        <v>1050</v>
      </c>
      <c r="H30" s="6">
        <f>K30-J30-I30-G30</f>
        <v>65</v>
      </c>
      <c r="I30" s="6">
        <v>65</v>
      </c>
      <c r="J30" s="6">
        <v>20</v>
      </c>
      <c r="K30" s="6">
        <v>1200</v>
      </c>
      <c r="L30" s="6">
        <v>40</v>
      </c>
      <c r="M30" s="19">
        <v>48</v>
      </c>
    </row>
    <row r="31" s="1" customFormat="1" ht="35.4" customHeight="1" spans="1:13">
      <c r="A31" s="6">
        <v>21</v>
      </c>
      <c r="B31" s="8"/>
      <c r="C31" s="8"/>
      <c r="D31" s="6">
        <v>25</v>
      </c>
      <c r="E31" s="6">
        <v>2500</v>
      </c>
      <c r="F31" s="6">
        <v>800</v>
      </c>
      <c r="G31" s="6">
        <f t="shared" si="2"/>
        <v>1700</v>
      </c>
      <c r="H31" s="6">
        <f>K31-J31-I31-G31</f>
        <v>115</v>
      </c>
      <c r="I31" s="6">
        <v>65</v>
      </c>
      <c r="J31" s="6">
        <v>20</v>
      </c>
      <c r="K31" s="6">
        <v>1900</v>
      </c>
      <c r="L31" s="6">
        <v>40</v>
      </c>
      <c r="M31" s="19">
        <v>76</v>
      </c>
    </row>
    <row r="32" s="1" customFormat="1" ht="35.4" customHeight="1" spans="1:13">
      <c r="A32" s="6">
        <v>22</v>
      </c>
      <c r="B32" s="9"/>
      <c r="C32" s="9"/>
      <c r="D32" s="7">
        <v>35</v>
      </c>
      <c r="E32" s="6">
        <v>3530</v>
      </c>
      <c r="F32" s="6">
        <v>800</v>
      </c>
      <c r="G32" s="6">
        <f t="shared" si="2"/>
        <v>2730</v>
      </c>
      <c r="H32" s="6">
        <f>K32-J32-I32-G32</f>
        <v>185</v>
      </c>
      <c r="I32" s="6">
        <v>65</v>
      </c>
      <c r="J32" s="6">
        <v>20</v>
      </c>
      <c r="K32" s="6">
        <v>3000</v>
      </c>
      <c r="L32" s="6">
        <v>40</v>
      </c>
      <c r="M32" s="19">
        <v>120</v>
      </c>
    </row>
    <row r="33" ht="13" customHeight="1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ht="13" customHeight="1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ht="40" customHeight="1" spans="1:13">
      <c r="A35" s="2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ht="3" customHeight="1"/>
    <row r="37" ht="21" customHeight="1" spans="12:13">
      <c r="L37" s="17" t="s">
        <v>1</v>
      </c>
      <c r="M37" s="17"/>
    </row>
    <row r="38" ht="45" customHeight="1" spans="1:13">
      <c r="A38" s="3" t="s">
        <v>2</v>
      </c>
      <c r="B38" s="4" t="s">
        <v>3</v>
      </c>
      <c r="C38" s="3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11</v>
      </c>
      <c r="K38" s="3" t="s">
        <v>12</v>
      </c>
      <c r="L38" s="5" t="s">
        <v>13</v>
      </c>
      <c r="M38" s="5" t="s">
        <v>14</v>
      </c>
    </row>
    <row r="39" ht="35.4" customHeight="1" spans="1:13">
      <c r="A39" s="3">
        <v>23</v>
      </c>
      <c r="B39" s="10" t="s">
        <v>36</v>
      </c>
      <c r="C39" s="10" t="s">
        <v>31</v>
      </c>
      <c r="D39" s="5">
        <v>43</v>
      </c>
      <c r="E39" s="3">
        <v>3780</v>
      </c>
      <c r="F39" s="3">
        <v>800</v>
      </c>
      <c r="G39" s="3">
        <f t="shared" ref="G39:G49" si="3">E39-F39</f>
        <v>2980</v>
      </c>
      <c r="H39" s="3">
        <v>208</v>
      </c>
      <c r="I39" s="3">
        <v>65</v>
      </c>
      <c r="J39" s="3">
        <v>20</v>
      </c>
      <c r="K39" s="3">
        <f>SUM(G39:J39)</f>
        <v>3273</v>
      </c>
      <c r="L39" s="3">
        <v>40</v>
      </c>
      <c r="M39" s="18">
        <f>K39/25</f>
        <v>130.92</v>
      </c>
    </row>
    <row r="40" ht="35.4" customHeight="1" spans="1:13">
      <c r="A40" s="3">
        <v>24</v>
      </c>
      <c r="B40" s="15"/>
      <c r="C40" s="15"/>
      <c r="D40" s="5">
        <v>45</v>
      </c>
      <c r="E40" s="3">
        <v>4850</v>
      </c>
      <c r="F40" s="3">
        <v>800</v>
      </c>
      <c r="G40" s="3">
        <f t="shared" si="3"/>
        <v>4050</v>
      </c>
      <c r="H40" s="3">
        <v>283</v>
      </c>
      <c r="I40" s="3">
        <v>65</v>
      </c>
      <c r="J40" s="3">
        <v>20</v>
      </c>
      <c r="K40" s="3">
        <f>SUM(G40:J40)</f>
        <v>4418</v>
      </c>
      <c r="L40" s="3">
        <v>40</v>
      </c>
      <c r="M40" s="18">
        <f>K40/25</f>
        <v>176.72</v>
      </c>
    </row>
    <row r="41" s="1" customFormat="1" ht="35.4" customHeight="1" spans="1:13">
      <c r="A41" s="3">
        <v>25</v>
      </c>
      <c r="B41" s="7" t="s">
        <v>37</v>
      </c>
      <c r="C41" s="14" t="s">
        <v>29</v>
      </c>
      <c r="D41" s="6">
        <v>45</v>
      </c>
      <c r="E41" s="6">
        <v>3830</v>
      </c>
      <c r="F41" s="6">
        <v>300</v>
      </c>
      <c r="G41" s="6">
        <f t="shared" si="3"/>
        <v>3530</v>
      </c>
      <c r="H41" s="6">
        <v>247</v>
      </c>
      <c r="I41" s="6">
        <v>100</v>
      </c>
      <c r="J41" s="6">
        <v>20</v>
      </c>
      <c r="K41" s="6">
        <f>SUM(G41:J41)</f>
        <v>3897</v>
      </c>
      <c r="L41" s="6">
        <v>40</v>
      </c>
      <c r="M41" s="19">
        <f>K41/25</f>
        <v>155.88</v>
      </c>
    </row>
    <row r="42" s="1" customFormat="1" ht="35.4" customHeight="1" spans="1:13">
      <c r="A42" s="3">
        <v>26</v>
      </c>
      <c r="B42" s="6" t="s">
        <v>38</v>
      </c>
      <c r="C42" s="8"/>
      <c r="D42" s="6">
        <v>48</v>
      </c>
      <c r="E42" s="6">
        <v>3990</v>
      </c>
      <c r="F42" s="6">
        <v>300</v>
      </c>
      <c r="G42" s="6">
        <f t="shared" si="3"/>
        <v>3690</v>
      </c>
      <c r="H42" s="6">
        <v>258</v>
      </c>
      <c r="I42" s="6">
        <v>100</v>
      </c>
      <c r="J42" s="6">
        <v>20</v>
      </c>
      <c r="K42" s="6">
        <f>SUM(G42:J42)</f>
        <v>4068</v>
      </c>
      <c r="L42" s="6">
        <v>40</v>
      </c>
      <c r="M42" s="19">
        <f>K42/25</f>
        <v>162.72</v>
      </c>
    </row>
    <row r="43" s="1" customFormat="1" ht="35.4" customHeight="1" spans="1:13">
      <c r="A43" s="3">
        <v>27</v>
      </c>
      <c r="B43" s="6" t="s">
        <v>39</v>
      </c>
      <c r="C43" s="8"/>
      <c r="D43" s="6">
        <v>20.5</v>
      </c>
      <c r="E43" s="6">
        <v>1700</v>
      </c>
      <c r="F43" s="6">
        <v>300</v>
      </c>
      <c r="G43" s="6">
        <f t="shared" si="3"/>
        <v>1400</v>
      </c>
      <c r="H43" s="6">
        <v>90</v>
      </c>
      <c r="I43" s="6">
        <v>65</v>
      </c>
      <c r="J43" s="6">
        <v>20</v>
      </c>
      <c r="K43" s="6">
        <v>1575</v>
      </c>
      <c r="L43" s="6">
        <v>40</v>
      </c>
      <c r="M43" s="19">
        <v>63</v>
      </c>
    </row>
    <row r="44" s="1" customFormat="1" ht="35.4" customHeight="1" spans="1:13">
      <c r="A44" s="3">
        <v>28</v>
      </c>
      <c r="B44" s="7" t="s">
        <v>40</v>
      </c>
      <c r="C44" s="9"/>
      <c r="D44" s="7" t="s">
        <v>41</v>
      </c>
      <c r="E44" s="6">
        <v>15000</v>
      </c>
      <c r="F44" s="6">
        <v>0</v>
      </c>
      <c r="G44" s="6">
        <f t="shared" si="3"/>
        <v>15000</v>
      </c>
      <c r="H44" s="6">
        <v>1000</v>
      </c>
      <c r="I44" s="6" t="s">
        <v>42</v>
      </c>
      <c r="J44" s="6">
        <v>20</v>
      </c>
      <c r="K44" s="6">
        <v>16000</v>
      </c>
      <c r="L44" s="6">
        <v>1</v>
      </c>
      <c r="M44" s="19">
        <v>16</v>
      </c>
    </row>
    <row r="45" ht="35.4" customHeight="1" spans="1:13">
      <c r="A45" s="3">
        <v>29</v>
      </c>
      <c r="B45" s="3" t="s">
        <v>43</v>
      </c>
      <c r="C45" s="5" t="s">
        <v>44</v>
      </c>
      <c r="D45" s="5" t="s">
        <v>45</v>
      </c>
      <c r="E45" s="3">
        <v>32500</v>
      </c>
      <c r="F45" s="3">
        <v>23000</v>
      </c>
      <c r="G45" s="3">
        <f t="shared" si="3"/>
        <v>9500</v>
      </c>
      <c r="H45" s="3">
        <v>480</v>
      </c>
      <c r="I45" s="3" t="s">
        <v>42</v>
      </c>
      <c r="J45" s="3">
        <v>20</v>
      </c>
      <c r="K45" s="3">
        <f>G45+H45+J45</f>
        <v>10000</v>
      </c>
      <c r="L45" s="3">
        <v>25</v>
      </c>
      <c r="M45" s="18">
        <f>K45/40</f>
        <v>250</v>
      </c>
    </row>
    <row r="46" ht="35.4" customHeight="1" spans="1:13">
      <c r="A46" s="3">
        <v>30</v>
      </c>
      <c r="B46" s="3" t="s">
        <v>43</v>
      </c>
      <c r="C46" s="15" t="s">
        <v>46</v>
      </c>
      <c r="D46" s="5" t="s">
        <v>47</v>
      </c>
      <c r="E46" s="3">
        <v>32500</v>
      </c>
      <c r="F46" s="3">
        <v>23000</v>
      </c>
      <c r="G46" s="3">
        <f t="shared" si="3"/>
        <v>9500</v>
      </c>
      <c r="H46" s="3">
        <v>480</v>
      </c>
      <c r="I46" s="3" t="s">
        <v>42</v>
      </c>
      <c r="J46" s="3">
        <v>20</v>
      </c>
      <c r="K46" s="3">
        <v>10000</v>
      </c>
      <c r="L46" s="3">
        <v>1</v>
      </c>
      <c r="M46" s="18">
        <f>K46/1000</f>
        <v>10</v>
      </c>
    </row>
    <row r="47" ht="35.4" customHeight="1" spans="1:13">
      <c r="A47" s="3">
        <v>31</v>
      </c>
      <c r="B47" s="3" t="s">
        <v>48</v>
      </c>
      <c r="C47" s="16" t="s">
        <v>49</v>
      </c>
      <c r="D47" s="3">
        <v>40</v>
      </c>
      <c r="E47" s="3">
        <v>3800</v>
      </c>
      <c r="F47" s="3">
        <v>300</v>
      </c>
      <c r="G47" s="3">
        <f t="shared" si="3"/>
        <v>3500</v>
      </c>
      <c r="H47" s="3">
        <v>220</v>
      </c>
      <c r="I47" s="3" t="s">
        <v>42</v>
      </c>
      <c r="J47" s="3">
        <v>20</v>
      </c>
      <c r="K47" s="3">
        <f>M47*20</f>
        <v>3740</v>
      </c>
      <c r="L47" s="3">
        <v>50</v>
      </c>
      <c r="M47" s="18">
        <v>187</v>
      </c>
    </row>
    <row r="48" ht="35.4" customHeight="1" spans="1:13">
      <c r="A48" s="3">
        <v>32</v>
      </c>
      <c r="B48" s="3" t="s">
        <v>48</v>
      </c>
      <c r="C48" s="10"/>
      <c r="D48" s="3">
        <v>45</v>
      </c>
      <c r="E48" s="3">
        <v>4300</v>
      </c>
      <c r="F48" s="3">
        <v>300</v>
      </c>
      <c r="G48" s="3">
        <f t="shared" si="3"/>
        <v>4000</v>
      </c>
      <c r="H48" s="3">
        <f>G48*0.07</f>
        <v>280</v>
      </c>
      <c r="I48" s="3" t="s">
        <v>42</v>
      </c>
      <c r="J48" s="3">
        <v>20</v>
      </c>
      <c r="K48" s="3">
        <f>G48+H48+J48</f>
        <v>4300</v>
      </c>
      <c r="L48" s="3">
        <v>50</v>
      </c>
      <c r="M48" s="18">
        <f>K48/20</f>
        <v>215</v>
      </c>
    </row>
    <row r="49" ht="35.4" customHeight="1" spans="1:13">
      <c r="A49" s="3">
        <v>33</v>
      </c>
      <c r="B49" s="5" t="s">
        <v>50</v>
      </c>
      <c r="C49" s="15"/>
      <c r="D49" s="3">
        <v>45</v>
      </c>
      <c r="E49" s="3">
        <v>4800</v>
      </c>
      <c r="F49" s="3">
        <v>300</v>
      </c>
      <c r="G49" s="3">
        <f t="shared" si="3"/>
        <v>4500</v>
      </c>
      <c r="H49" s="3">
        <v>305</v>
      </c>
      <c r="I49" s="3" t="s">
        <v>42</v>
      </c>
      <c r="J49" s="3">
        <v>20</v>
      </c>
      <c r="K49" s="3">
        <f>M49*25</f>
        <v>4825</v>
      </c>
      <c r="L49" s="3">
        <v>40</v>
      </c>
      <c r="M49" s="18">
        <v>193</v>
      </c>
    </row>
    <row r="50" ht="35.4" customHeight="1"/>
    <row r="51" ht="40" customHeight="1" spans="1:13">
      <c r="A51" s="2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ht="3" customHeight="1"/>
    <row r="53" ht="21" customHeight="1" spans="12:13">
      <c r="L53" s="17" t="s">
        <v>1</v>
      </c>
      <c r="M53" s="17"/>
    </row>
    <row r="54" ht="45" customHeight="1" spans="1:13">
      <c r="A54" s="3" t="s">
        <v>2</v>
      </c>
      <c r="B54" s="4" t="s">
        <v>3</v>
      </c>
      <c r="C54" s="3" t="s">
        <v>4</v>
      </c>
      <c r="D54" s="3" t="s">
        <v>5</v>
      </c>
      <c r="E54" s="3" t="s">
        <v>6</v>
      </c>
      <c r="F54" s="3" t="s">
        <v>7</v>
      </c>
      <c r="G54" s="3" t="s">
        <v>8</v>
      </c>
      <c r="H54" s="3" t="s">
        <v>9</v>
      </c>
      <c r="I54" s="3" t="s">
        <v>10</v>
      </c>
      <c r="J54" s="3" t="s">
        <v>11</v>
      </c>
      <c r="K54" s="3" t="s">
        <v>12</v>
      </c>
      <c r="L54" s="5" t="s">
        <v>13</v>
      </c>
      <c r="M54" s="5" t="s">
        <v>14</v>
      </c>
    </row>
    <row r="55" ht="35.4" customHeight="1" spans="1:13">
      <c r="A55" s="3">
        <v>34</v>
      </c>
      <c r="B55" s="3" t="s">
        <v>51</v>
      </c>
      <c r="C55" s="15" t="s">
        <v>49</v>
      </c>
      <c r="D55" s="3">
        <v>57</v>
      </c>
      <c r="E55" s="3">
        <v>10000</v>
      </c>
      <c r="F55" s="3">
        <v>300</v>
      </c>
      <c r="G55" s="3">
        <f t="shared" ref="G55:G65" si="4">E55-F55</f>
        <v>9700</v>
      </c>
      <c r="H55" s="3">
        <f>G55*0.07</f>
        <v>679</v>
      </c>
      <c r="I55" s="3" t="s">
        <v>42</v>
      </c>
      <c r="J55" s="3">
        <v>20</v>
      </c>
      <c r="K55" s="3">
        <f>G55+H55+J55</f>
        <v>10399</v>
      </c>
      <c r="L55" s="3">
        <v>20</v>
      </c>
      <c r="M55" s="18">
        <f>K55/50</f>
        <v>207.98</v>
      </c>
    </row>
    <row r="56" ht="35.4" customHeight="1" spans="1:13">
      <c r="A56" s="3">
        <v>35</v>
      </c>
      <c r="B56" s="3" t="s">
        <v>51</v>
      </c>
      <c r="C56" s="5" t="s">
        <v>52</v>
      </c>
      <c r="D56" s="3">
        <v>60</v>
      </c>
      <c r="E56" s="3">
        <v>12000</v>
      </c>
      <c r="F56" s="3">
        <v>300</v>
      </c>
      <c r="G56" s="3">
        <f t="shared" si="4"/>
        <v>11700</v>
      </c>
      <c r="H56" s="3">
        <v>780</v>
      </c>
      <c r="I56" s="3" t="s">
        <v>42</v>
      </c>
      <c r="J56" s="3">
        <v>20</v>
      </c>
      <c r="K56" s="3">
        <f>M56*100</f>
        <v>12500</v>
      </c>
      <c r="L56" s="3">
        <v>10</v>
      </c>
      <c r="M56" s="18">
        <v>125</v>
      </c>
    </row>
    <row r="57" ht="35.4" customHeight="1" spans="1:13">
      <c r="A57" s="3">
        <v>36</v>
      </c>
      <c r="B57" s="5" t="s">
        <v>53</v>
      </c>
      <c r="C57" s="15" t="s">
        <v>44</v>
      </c>
      <c r="D57" s="5" t="s">
        <v>54</v>
      </c>
      <c r="E57" s="3">
        <v>3700</v>
      </c>
      <c r="F57" s="3">
        <v>300</v>
      </c>
      <c r="G57" s="3">
        <f t="shared" si="4"/>
        <v>3400</v>
      </c>
      <c r="H57" s="3">
        <f>G57*0.07</f>
        <v>238</v>
      </c>
      <c r="I57" s="3" t="s">
        <v>42</v>
      </c>
      <c r="J57" s="3">
        <v>20</v>
      </c>
      <c r="K57" s="3">
        <f>G57+H57+J57</f>
        <v>3658</v>
      </c>
      <c r="L57" s="3">
        <v>25</v>
      </c>
      <c r="M57" s="18">
        <f>K57/40</f>
        <v>91.45</v>
      </c>
    </row>
    <row r="58" ht="35.4" customHeight="1" spans="1:13">
      <c r="A58" s="3">
        <v>37</v>
      </c>
      <c r="B58" s="3" t="s">
        <v>55</v>
      </c>
      <c r="C58" s="15" t="s">
        <v>56</v>
      </c>
      <c r="D58" s="3">
        <v>40</v>
      </c>
      <c r="E58" s="3">
        <v>1300</v>
      </c>
      <c r="F58" s="3">
        <v>800</v>
      </c>
      <c r="G58" s="3">
        <f t="shared" si="4"/>
        <v>500</v>
      </c>
      <c r="H58" s="3">
        <f>K58-J58-G58</f>
        <v>30</v>
      </c>
      <c r="I58" s="3" t="s">
        <v>42</v>
      </c>
      <c r="J58" s="3">
        <v>20</v>
      </c>
      <c r="K58" s="3">
        <f>M58*25</f>
        <v>550</v>
      </c>
      <c r="L58" s="3">
        <v>40</v>
      </c>
      <c r="M58" s="18">
        <v>22</v>
      </c>
    </row>
    <row r="59" ht="35.4" customHeight="1" spans="1:13">
      <c r="A59" s="3">
        <v>38</v>
      </c>
      <c r="B59" s="3" t="s">
        <v>55</v>
      </c>
      <c r="C59" s="5" t="s">
        <v>46</v>
      </c>
      <c r="D59" s="3">
        <v>40</v>
      </c>
      <c r="E59" s="3">
        <v>1300</v>
      </c>
      <c r="F59" s="3">
        <v>800</v>
      </c>
      <c r="G59" s="3">
        <f t="shared" si="4"/>
        <v>500</v>
      </c>
      <c r="H59" s="3">
        <f>K59-J59-G59</f>
        <v>30</v>
      </c>
      <c r="I59" s="3" t="s">
        <v>42</v>
      </c>
      <c r="J59" s="3">
        <v>20</v>
      </c>
      <c r="K59" s="3">
        <f>M59*25</f>
        <v>550</v>
      </c>
      <c r="L59" s="3">
        <v>40</v>
      </c>
      <c r="M59" s="18">
        <v>22</v>
      </c>
    </row>
    <row r="60" ht="35.4" customHeight="1" spans="1:13">
      <c r="A60" s="3">
        <v>39</v>
      </c>
      <c r="B60" s="3" t="s">
        <v>55</v>
      </c>
      <c r="C60" s="5" t="s">
        <v>57</v>
      </c>
      <c r="D60" s="3">
        <v>40</v>
      </c>
      <c r="E60" s="3">
        <v>1300</v>
      </c>
      <c r="F60" s="3">
        <v>800</v>
      </c>
      <c r="G60" s="3">
        <f t="shared" si="4"/>
        <v>500</v>
      </c>
      <c r="H60" s="3">
        <f>$K$58-$J$58-$G$58</f>
        <v>30</v>
      </c>
      <c r="I60" s="3" t="s">
        <v>42</v>
      </c>
      <c r="J60" s="3">
        <v>20</v>
      </c>
      <c r="K60" s="3">
        <f>G60+H60+J60</f>
        <v>550</v>
      </c>
      <c r="L60" s="3">
        <v>25</v>
      </c>
      <c r="M60" s="18">
        <f>K60/40</f>
        <v>13.75</v>
      </c>
    </row>
    <row r="61" ht="35.4" customHeight="1" spans="1:13">
      <c r="A61" s="3">
        <v>40</v>
      </c>
      <c r="B61" s="3" t="s">
        <v>55</v>
      </c>
      <c r="C61" s="5" t="s">
        <v>58</v>
      </c>
      <c r="D61" s="3">
        <v>40</v>
      </c>
      <c r="E61" s="3">
        <v>1300</v>
      </c>
      <c r="F61" s="3">
        <v>800</v>
      </c>
      <c r="G61" s="3">
        <f t="shared" si="4"/>
        <v>500</v>
      </c>
      <c r="H61" s="3">
        <f>$K$58-$J$58-$G$58</f>
        <v>30</v>
      </c>
      <c r="I61" s="3" t="s">
        <v>42</v>
      </c>
      <c r="J61" s="3">
        <v>20</v>
      </c>
      <c r="K61" s="3">
        <f>G61+H61+J61</f>
        <v>550</v>
      </c>
      <c r="L61" s="3">
        <v>40</v>
      </c>
      <c r="M61" s="18">
        <v>22</v>
      </c>
    </row>
    <row r="62" ht="35.4" customHeight="1" spans="1:13">
      <c r="A62" s="3">
        <v>41</v>
      </c>
      <c r="B62" s="3" t="s">
        <v>55</v>
      </c>
      <c r="C62" s="5" t="s">
        <v>59</v>
      </c>
      <c r="D62" s="3">
        <v>40</v>
      </c>
      <c r="E62" s="3">
        <v>1300</v>
      </c>
      <c r="F62" s="3">
        <v>800</v>
      </c>
      <c r="G62" s="3">
        <f t="shared" si="4"/>
        <v>500</v>
      </c>
      <c r="H62" s="3">
        <f>$K$58-$J$58-$G$58</f>
        <v>30</v>
      </c>
      <c r="I62" s="3" t="s">
        <v>42</v>
      </c>
      <c r="J62" s="3">
        <v>20</v>
      </c>
      <c r="K62" s="3">
        <f>G62+H62+J62</f>
        <v>550</v>
      </c>
      <c r="L62" s="3">
        <v>40</v>
      </c>
      <c r="M62" s="18">
        <v>22</v>
      </c>
    </row>
    <row r="63" ht="35.4" customHeight="1" spans="1:13">
      <c r="A63" s="3">
        <v>42</v>
      </c>
      <c r="B63" s="3" t="s">
        <v>55</v>
      </c>
      <c r="C63" s="5" t="s">
        <v>60</v>
      </c>
      <c r="D63" s="3">
        <v>40</v>
      </c>
      <c r="E63" s="3">
        <v>1300</v>
      </c>
      <c r="F63" s="3">
        <v>800</v>
      </c>
      <c r="G63" s="3">
        <f t="shared" si="4"/>
        <v>500</v>
      </c>
      <c r="H63" s="3">
        <f>K63-J63-G63</f>
        <v>30</v>
      </c>
      <c r="I63" s="3" t="s">
        <v>42</v>
      </c>
      <c r="J63" s="3">
        <v>20</v>
      </c>
      <c r="K63" s="3">
        <f>M63*25</f>
        <v>550</v>
      </c>
      <c r="L63" s="3">
        <v>40</v>
      </c>
      <c r="M63" s="18">
        <v>22</v>
      </c>
    </row>
    <row r="64" ht="35.4" customHeight="1" spans="1:13">
      <c r="A64" s="3">
        <v>43</v>
      </c>
      <c r="B64" s="3" t="s">
        <v>55</v>
      </c>
      <c r="C64" s="5" t="s">
        <v>61</v>
      </c>
      <c r="D64" s="3">
        <v>40</v>
      </c>
      <c r="E64" s="3">
        <v>1300</v>
      </c>
      <c r="F64" s="3">
        <v>800</v>
      </c>
      <c r="G64" s="3">
        <f t="shared" si="4"/>
        <v>500</v>
      </c>
      <c r="H64" s="3">
        <f>K64-J64-G64</f>
        <v>30</v>
      </c>
      <c r="I64" s="3" t="s">
        <v>42</v>
      </c>
      <c r="J64" s="3">
        <v>20</v>
      </c>
      <c r="K64" s="3">
        <f>M64*25</f>
        <v>550</v>
      </c>
      <c r="L64" s="3">
        <v>40</v>
      </c>
      <c r="M64" s="18">
        <v>22</v>
      </c>
    </row>
    <row r="65" ht="35.4" customHeight="1" spans="1:13">
      <c r="A65" s="3">
        <v>44</v>
      </c>
      <c r="B65" s="3" t="s">
        <v>55</v>
      </c>
      <c r="C65" s="5" t="s">
        <v>62</v>
      </c>
      <c r="D65" s="3">
        <v>40</v>
      </c>
      <c r="E65" s="3">
        <v>1300</v>
      </c>
      <c r="F65" s="3">
        <v>800</v>
      </c>
      <c r="G65" s="3">
        <f t="shared" si="4"/>
        <v>500</v>
      </c>
      <c r="H65" s="3">
        <f>K65-J65-G65</f>
        <v>30</v>
      </c>
      <c r="I65" s="3" t="s">
        <v>42</v>
      </c>
      <c r="J65" s="3">
        <v>20</v>
      </c>
      <c r="K65" s="3">
        <f>M65*25</f>
        <v>550</v>
      </c>
      <c r="L65" s="3">
        <v>40</v>
      </c>
      <c r="M65" s="18">
        <v>22</v>
      </c>
    </row>
    <row r="66" ht="31.5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ht="31.5" spans="1: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ht="31.5" spans="1:13">
      <c r="A68" s="2" t="s">
        <v>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ht="3" customHeight="1"/>
    <row r="70" customFormat="1" ht="20.25" spans="12:13">
      <c r="L70" s="17" t="s">
        <v>1</v>
      </c>
      <c r="M70" s="17"/>
    </row>
    <row r="71" customFormat="1" ht="45" customHeight="1" spans="1:13">
      <c r="A71" s="3" t="s">
        <v>2</v>
      </c>
      <c r="B71" s="4" t="s">
        <v>3</v>
      </c>
      <c r="C71" s="3" t="s">
        <v>4</v>
      </c>
      <c r="D71" s="3" t="s">
        <v>5</v>
      </c>
      <c r="E71" s="3" t="s">
        <v>6</v>
      </c>
      <c r="F71" s="3" t="s">
        <v>7</v>
      </c>
      <c r="G71" s="3" t="s">
        <v>8</v>
      </c>
      <c r="H71" s="3" t="s">
        <v>9</v>
      </c>
      <c r="I71" s="3" t="s">
        <v>10</v>
      </c>
      <c r="J71" s="3" t="s">
        <v>11</v>
      </c>
      <c r="K71" s="3" t="s">
        <v>12</v>
      </c>
      <c r="L71" s="5" t="s">
        <v>13</v>
      </c>
      <c r="M71" s="5" t="s">
        <v>14</v>
      </c>
    </row>
    <row r="72" ht="35.4" customHeight="1" spans="1:13">
      <c r="A72" s="3">
        <v>45</v>
      </c>
      <c r="B72" s="3" t="s">
        <v>55</v>
      </c>
      <c r="C72" s="5" t="s">
        <v>63</v>
      </c>
      <c r="D72" s="3">
        <v>40</v>
      </c>
      <c r="E72" s="3">
        <v>1300</v>
      </c>
      <c r="F72" s="3">
        <v>800</v>
      </c>
      <c r="G72" s="3">
        <f>E72-F72</f>
        <v>500</v>
      </c>
      <c r="H72" s="3">
        <f>K72-J72-G72</f>
        <v>30</v>
      </c>
      <c r="I72" s="3" t="s">
        <v>42</v>
      </c>
      <c r="J72" s="3">
        <v>20</v>
      </c>
      <c r="K72" s="3">
        <f>M72*25</f>
        <v>550</v>
      </c>
      <c r="L72" s="3">
        <v>40</v>
      </c>
      <c r="M72" s="18">
        <v>22</v>
      </c>
    </row>
    <row r="73" ht="35.4" customHeight="1" spans="1:13">
      <c r="A73" s="3">
        <v>46</v>
      </c>
      <c r="B73" s="3" t="s">
        <v>55</v>
      </c>
      <c r="C73" s="5" t="s">
        <v>44</v>
      </c>
      <c r="D73" s="3">
        <v>40</v>
      </c>
      <c r="E73" s="3">
        <v>1300</v>
      </c>
      <c r="F73" s="3">
        <v>800</v>
      </c>
      <c r="G73" s="3">
        <f>E73-F73</f>
        <v>500</v>
      </c>
      <c r="H73" s="3">
        <f>K73-J73-G73</f>
        <v>30</v>
      </c>
      <c r="I73" s="3" t="s">
        <v>42</v>
      </c>
      <c r="J73" s="3">
        <v>20</v>
      </c>
      <c r="K73" s="3">
        <f>M73*25</f>
        <v>550</v>
      </c>
      <c r="L73" s="3">
        <v>40</v>
      </c>
      <c r="M73" s="18">
        <v>22</v>
      </c>
    </row>
  </sheetData>
  <mergeCells count="18">
    <mergeCell ref="A1:M1"/>
    <mergeCell ref="L3:M3"/>
    <mergeCell ref="A18:M18"/>
    <mergeCell ref="L20:M20"/>
    <mergeCell ref="A35:M35"/>
    <mergeCell ref="L37:M37"/>
    <mergeCell ref="A51:M51"/>
    <mergeCell ref="L53:M53"/>
    <mergeCell ref="A68:M68"/>
    <mergeCell ref="L70:M70"/>
    <mergeCell ref="B27:B29"/>
    <mergeCell ref="B30:B32"/>
    <mergeCell ref="B39:B40"/>
    <mergeCell ref="C23:C25"/>
    <mergeCell ref="C26:C32"/>
    <mergeCell ref="C39:C40"/>
    <mergeCell ref="C41:C44"/>
    <mergeCell ref="C47:C49"/>
  </mergeCells>
  <printOptions horizontalCentered="1"/>
  <pageMargins left="0.393055555555556" right="0.393055555555556" top="0.393055555555556" bottom="0.393055555555556" header="0.298611111111111" footer="0.298611111111111"/>
  <pageSetup paperSize="9" orientation="landscape" horizontalDpi="600"/>
  <headerFooter/>
  <ignoredErrors>
    <ignoredError sqref="K5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2023年化肥补贴销售价格表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2023-01-17T00:38:00Z</dcterms:created>
  <dcterms:modified xsi:type="dcterms:W3CDTF">2023-04-03T02:29:23Z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5AAE4B1FC1474A58BCCCBEE8F8CEE4BB_13</vt:lpwstr>
  </property>
  <property fmtid="{D5CDD505-2E9C-101B-9397-08002B2CF9AE}" pid="3" name="KSOProductBuildVer">
    <vt:lpwstr>2052-11.1.0.14036</vt:lpwstr>
  </property>
</Properties>
</file>